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30" windowHeight="4500" tabRatio="882" activeTab="4"/>
  </bookViews>
  <sheets>
    <sheet name="Dielectric Mat'ls" sheetId="1" r:id="rId1"/>
    <sheet name="Microstrip" sheetId="2" r:id="rId2"/>
    <sheet name="Embedded Microstrip" sheetId="3" r:id="rId3"/>
    <sheet name="Stripline" sheetId="4" r:id="rId4"/>
    <sheet name="Asymetric Stripline" sheetId="5" r:id="rId5"/>
    <sheet name="Dual Stripline" sheetId="6" r:id="rId6"/>
    <sheet name="Differential Stripline" sheetId="7" r:id="rId7"/>
    <sheet name="Differential Microstrip" sheetId="8" r:id="rId8"/>
  </sheets>
  <definedNames>
    <definedName name="TABLE" localSheetId="4">'Asymetric Stripline'!$E$10:$E$12</definedName>
    <definedName name="TABLE" localSheetId="0">'Dielectric Mat''ls'!#REF!</definedName>
    <definedName name="TABLE" localSheetId="7">'Differential Microstrip'!$E$8:$E$8</definedName>
    <definedName name="TABLE" localSheetId="6">'Differential Stripline'!$E$8:$E$8</definedName>
    <definedName name="TABLE" localSheetId="5">'Dual Stripline'!$E$10:$E$12</definedName>
    <definedName name="TABLE" localSheetId="2">'Embedded Microstrip'!$E$11:$E$13</definedName>
    <definedName name="TABLE" localSheetId="1">'Microstrip'!$E$9:$E$11</definedName>
    <definedName name="TABLE" localSheetId="3">'Stripline'!$E$9:$E$11</definedName>
    <definedName name="TABLE_2" localSheetId="4">'Asymetric Stripline'!#REF!</definedName>
    <definedName name="TABLE_2" localSheetId="0">'Dielectric Mat''ls'!$B$2:$C$7</definedName>
    <definedName name="TABLE_2" localSheetId="7">'Differential Microstrip'!#REF!</definedName>
    <definedName name="TABLE_2" localSheetId="6">'Differential Stripline'!#REF!</definedName>
    <definedName name="TABLE_2" localSheetId="5">'Dual Stripline'!#REF!</definedName>
    <definedName name="TABLE_2" localSheetId="2">'Embedded Microstrip'!#REF!</definedName>
    <definedName name="TABLE_2" localSheetId="1">'Microstrip'!#REF!</definedName>
    <definedName name="TABLE_2" localSheetId="3">'Stripline'!#REF!</definedName>
  </definedNames>
  <calcPr fullCalcOnLoad="1"/>
</workbook>
</file>

<file path=xl/sharedStrings.xml><?xml version="1.0" encoding="utf-8"?>
<sst xmlns="http://schemas.openxmlformats.org/spreadsheetml/2006/main" count="135" uniqueCount="66">
  <si>
    <r>
      <t xml:space="preserve">Dielectric Constant   </t>
    </r>
    <r>
      <rPr>
        <sz val="14"/>
        <rFont val="Symbol"/>
        <family val="1"/>
      </rPr>
      <t>e</t>
    </r>
    <r>
      <rPr>
        <sz val="14"/>
        <rFont val="Arial"/>
        <family val="2"/>
      </rPr>
      <t>r</t>
    </r>
  </si>
  <si>
    <t>Zo Equation: IPC-D-317A (Eq. 5.32)</t>
  </si>
  <si>
    <t>Co Equation: IPC-D-317A (Eq. 5.33)</t>
  </si>
  <si>
    <t>Dielectric Thickness (mils)   H</t>
  </si>
  <si>
    <t>Trace Width (mils)   W</t>
  </si>
  <si>
    <t>1oz. = 1.4 mils</t>
  </si>
  <si>
    <t>Dielectric Constant</t>
  </si>
  <si>
    <t>FR4 Fibreglass Epoxy</t>
  </si>
  <si>
    <t>Teflon</t>
  </si>
  <si>
    <t>Teflon Glass</t>
  </si>
  <si>
    <t>Polyimide</t>
  </si>
  <si>
    <t>Polyimide Glass</t>
  </si>
  <si>
    <t>Finished Copper Weight (mils)   T</t>
  </si>
  <si>
    <t>Inductance/Inch   Lo (nH/in)</t>
  </si>
  <si>
    <t>Capacitance/Inch   Co (pF/in)</t>
  </si>
  <si>
    <t>Propogation Delay   Tpd (nS/in)</t>
  </si>
  <si>
    <t>Typical Dielectric Materials</t>
  </si>
  <si>
    <t>Dielectric Thickness (mils)   H1</t>
  </si>
  <si>
    <t>Stripline Impedance Calculator</t>
  </si>
  <si>
    <t>Embedded Microstrip Impedance Calculator</t>
  </si>
  <si>
    <t>Microstrip Impedance Calculator</t>
  </si>
  <si>
    <t>Dielectric Thickness (mils)   C</t>
  </si>
  <si>
    <t>Dual Stripline Impedance Calculator</t>
  </si>
  <si>
    <t>Asymetric Stripline Impedance Calculator</t>
  </si>
  <si>
    <t>Zo Equation: IPC-D-317A (Eq. 5.36)</t>
  </si>
  <si>
    <t>Co Equation: IPC-D-317A (Eq. 5.37)</t>
  </si>
  <si>
    <t>If H1&lt;1.2H, the formula for the non-embedded microstrip should be used</t>
  </si>
  <si>
    <t xml:space="preserve">THESE FORMULAS ARE APPROXIMATIONS!
They should not be used when a high degree of accuracy is required. </t>
  </si>
  <si>
    <t>Impedence   Zo (Ohms)</t>
  </si>
  <si>
    <t>Zo=60/SQRT(Er)*LN(1.9*(2*H+T)/(0.8*W+T))</t>
  </si>
  <si>
    <t>D5=C</t>
  </si>
  <si>
    <t>D4=Er</t>
  </si>
  <si>
    <t>D6=H</t>
  </si>
  <si>
    <t>D7=W</t>
  </si>
  <si>
    <t>D8=T</t>
  </si>
  <si>
    <t>Lo=0.001*(Co*SUMSQ(Zo))</t>
  </si>
  <si>
    <t>Tpd=0.0833*(1.016*(SQRT(Er)))</t>
  </si>
  <si>
    <t>D5=H</t>
  </si>
  <si>
    <t>D6=H1</t>
  </si>
  <si>
    <t>D6=W</t>
  </si>
  <si>
    <t>D7=T</t>
  </si>
  <si>
    <t>Zo=(87/(SQRT(Er+1.41)))*LN((5.98*H)/(0.8*W+T))</t>
  </si>
  <si>
    <t>E ref E'r</t>
  </si>
  <si>
    <t>E'r =Er*(1-(EXP((-1.55*H1)/H)))</t>
  </si>
  <si>
    <t>Lo=(0.001*(D13*SUMSQ(D11)</t>
  </si>
  <si>
    <t>Tpd=0.0833*(1.016*SQRT(D10)</t>
  </si>
  <si>
    <t>Zo=(60/SQRT(E'r))*LN((5.98*H)/(0.8*W+T))</t>
  </si>
  <si>
    <t>Co=(1.41*G10)/(LN((5.98*G5)/(0.8*G7+G8)))</t>
  </si>
  <si>
    <t>Tpd=0.0833*(1.016*(SQRT(0.475*Er+0.67)))</t>
  </si>
  <si>
    <t>Co=(0.67*(Er+1.41))/LN((5.98*H)/(0.8*W+T))</t>
  </si>
  <si>
    <t>Co=(1.41*Er)/LN((3.81*H)/(0.8*W+T))</t>
  </si>
  <si>
    <t>Tpd=0.0833*(1.016*SQRT(Er))</t>
  </si>
  <si>
    <t>Lo=0.001*(D12*SUMSQ(Zo))</t>
  </si>
  <si>
    <t>Co=(2.82*Er)/(LN((2*(H-T))/((0.268*W)+(0.335*T))))</t>
  </si>
  <si>
    <t>Zo=(80/SQRT(Er))*LN((1.9*(2*H+T))/(0.8*W+T))*(1-(H/(4*(H+C+T))))</t>
  </si>
  <si>
    <t>Zo=(80/SQRT(Er))*LN((1.9*(2*H+T))/(0.8*W+T))*(1-(H/(4*H1)))</t>
  </si>
  <si>
    <t>Trace Spacing (mils)   S</t>
  </si>
  <si>
    <t>Characteristic Impedance (Ohms) Zo</t>
  </si>
  <si>
    <t>Substrate Height (mils)   H</t>
  </si>
  <si>
    <t>D4=Zo</t>
  </si>
  <si>
    <t>D6=S</t>
  </si>
  <si>
    <t>Differential Impedence   Zdiff (Ohms)</t>
  </si>
  <si>
    <t>Zdiff=2*Zo*(1-.347*(EXP(-2.9*(S/H))))</t>
  </si>
  <si>
    <t>Differential Stripline Impedance Calculator</t>
  </si>
  <si>
    <t>Differential Microstrip Impedance Calculator</t>
  </si>
  <si>
    <t>Zdiff=2*Zo*(1-.48*(EXP(-.96*(S/H))))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</si>
</sst>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"/>
  </numFmts>
  <fonts count="9">
    <font>
      <sz val="10"/>
      <name val="Arial"/>
      <family val="2"/>
    </font>
    <font>
      <sz val="14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184" fontId="0" fillId="0" borderId="0" xfId="0" applyNumberFormat="1" applyAlignment="1">
      <alignment/>
    </xf>
    <xf numFmtId="184" fontId="3" fillId="2" borderId="1" xfId="0" applyNumberFormat="1" applyFont="1" applyFill="1" applyBorder="1" applyAlignment="1">
      <alignment/>
    </xf>
    <xf numFmtId="185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184" fontId="0" fillId="3" borderId="0" xfId="0" applyNumberFormat="1" applyFill="1" applyAlignment="1">
      <alignment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84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184" fontId="0" fillId="0" borderId="9" xfId="0" applyNumberFormat="1" applyBorder="1" applyAlignment="1">
      <alignment/>
    </xf>
    <xf numFmtId="186" fontId="3" fillId="0" borderId="1" xfId="0" applyNumberFormat="1" applyFont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quotePrefix="1">
      <alignment vertical="center"/>
    </xf>
    <xf numFmtId="0" fontId="0" fillId="0" borderId="0" xfId="0" applyAlignment="1" quotePrefix="1">
      <alignment/>
    </xf>
    <xf numFmtId="0" fontId="0" fillId="0" borderId="0" xfId="0" applyAlignment="1" quotePrefix="1">
      <alignment vertical="center"/>
    </xf>
    <xf numFmtId="0" fontId="0" fillId="0" borderId="0" xfId="0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186" fontId="3" fillId="3" borderId="0" xfId="0" applyNumberFormat="1" applyFont="1" applyFill="1" applyBorder="1" applyAlignment="1" applyProtection="1">
      <alignment vertical="center"/>
      <protection locked="0"/>
    </xf>
    <xf numFmtId="185" fontId="3" fillId="2" borderId="1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3" fillId="0" borderId="1" xfId="0" applyNumberFormat="1" applyFont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11</xdr:row>
      <xdr:rowOff>238125</xdr:rowOff>
    </xdr:from>
    <xdr:to>
      <xdr:col>4</xdr:col>
      <xdr:colOff>2828925</xdr:colOff>
      <xdr:row>12</xdr:row>
      <xdr:rowOff>438150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114800"/>
          <a:ext cx="2085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12</xdr:row>
      <xdr:rowOff>38100</xdr:rowOff>
    </xdr:from>
    <xdr:to>
      <xdr:col>4</xdr:col>
      <xdr:colOff>2790825</xdr:colOff>
      <xdr:row>13</xdr:row>
      <xdr:rowOff>238125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543425"/>
          <a:ext cx="2076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11</xdr:row>
      <xdr:rowOff>152400</xdr:rowOff>
    </xdr:from>
    <xdr:to>
      <xdr:col>4</xdr:col>
      <xdr:colOff>2771775</xdr:colOff>
      <xdr:row>12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34340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10</xdr:row>
      <xdr:rowOff>190500</xdr:rowOff>
    </xdr:from>
    <xdr:to>
      <xdr:col>4</xdr:col>
      <xdr:colOff>2800350</xdr:colOff>
      <xdr:row>13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038600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10</xdr:row>
      <xdr:rowOff>171450</xdr:rowOff>
    </xdr:from>
    <xdr:to>
      <xdr:col>4</xdr:col>
      <xdr:colOff>2800350</xdr:colOff>
      <xdr:row>12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381500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6</xdr:row>
      <xdr:rowOff>123825</xdr:rowOff>
    </xdr:from>
    <xdr:to>
      <xdr:col>4</xdr:col>
      <xdr:colOff>2466975</xdr:colOff>
      <xdr:row>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14325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6</xdr:row>
      <xdr:rowOff>123825</xdr:rowOff>
    </xdr:from>
    <xdr:to>
      <xdr:col>4</xdr:col>
      <xdr:colOff>2466975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143250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pane xSplit="4" ySplit="22" topLeftCell="E2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8" sqref="B8"/>
    </sheetView>
  </sheetViews>
  <sheetFormatPr defaultColWidth="9.140625" defaultRowHeight="12.75"/>
  <cols>
    <col min="1" max="1" width="3.28125" style="0" customWidth="1"/>
    <col min="2" max="2" width="34.8515625" style="0" customWidth="1"/>
    <col min="3" max="3" width="12.00390625" style="2" customWidth="1"/>
    <col min="4" max="4" width="2.7109375" style="0" customWidth="1"/>
  </cols>
  <sheetData>
    <row r="1" spans="1:4" ht="13.5" thickBot="1">
      <c r="A1" s="33"/>
      <c r="B1" s="33"/>
      <c r="C1" s="33"/>
      <c r="D1" s="33"/>
    </row>
    <row r="2" spans="1:4" ht="27" thickBot="1" thickTop="1">
      <c r="A2" s="11"/>
      <c r="B2" s="8" t="s">
        <v>16</v>
      </c>
      <c r="C2" s="9" t="s">
        <v>6</v>
      </c>
      <c r="D2" s="12"/>
    </row>
    <row r="3" spans="1:4" ht="13.5" thickTop="1">
      <c r="A3" s="11"/>
      <c r="B3" s="6" t="s">
        <v>7</v>
      </c>
      <c r="C3" s="18">
        <v>4.7</v>
      </c>
      <c r="D3" s="12"/>
    </row>
    <row r="4" spans="1:4" ht="12.75">
      <c r="A4" s="11"/>
      <c r="B4" s="10" t="s">
        <v>8</v>
      </c>
      <c r="C4" s="7">
        <v>2.2</v>
      </c>
      <c r="D4" s="12"/>
    </row>
    <row r="5" spans="1:4" ht="12.75">
      <c r="A5" s="11"/>
      <c r="B5" s="10" t="s">
        <v>9</v>
      </c>
      <c r="C5" s="7">
        <v>2.5</v>
      </c>
      <c r="D5" s="12"/>
    </row>
    <row r="6" spans="1:4" ht="12.75">
      <c r="A6" s="11"/>
      <c r="B6" s="10" t="s">
        <v>10</v>
      </c>
      <c r="C6" s="7">
        <v>3.5</v>
      </c>
      <c r="D6" s="12"/>
    </row>
    <row r="7" spans="1:4" ht="12.75">
      <c r="A7" s="11"/>
      <c r="B7" s="10" t="s">
        <v>11</v>
      </c>
      <c r="C7" s="7">
        <v>4.2</v>
      </c>
      <c r="D7" s="12"/>
    </row>
    <row r="8" spans="1:4" ht="12.75">
      <c r="A8" s="11"/>
      <c r="B8" s="10"/>
      <c r="C8" s="7"/>
      <c r="D8" s="12"/>
    </row>
    <row r="9" spans="1:4" ht="12.75">
      <c r="A9" s="11"/>
      <c r="B9" s="10"/>
      <c r="C9" s="7"/>
      <c r="D9" s="12"/>
    </row>
    <row r="10" spans="1:4" ht="12.75">
      <c r="A10" s="11"/>
      <c r="B10" s="10"/>
      <c r="C10" s="7"/>
      <c r="D10" s="12"/>
    </row>
    <row r="11" spans="1:4" ht="12.75">
      <c r="A11" s="11"/>
      <c r="B11" s="10"/>
      <c r="C11" s="7"/>
      <c r="D11" s="12"/>
    </row>
    <row r="12" spans="1:4" ht="12.75">
      <c r="A12" s="11"/>
      <c r="B12" s="10"/>
      <c r="C12" s="7"/>
      <c r="D12" s="12"/>
    </row>
    <row r="13" spans="1:4" ht="12.75">
      <c r="A13" s="11"/>
      <c r="B13" s="10"/>
      <c r="C13" s="7"/>
      <c r="D13" s="12"/>
    </row>
    <row r="14" spans="1:4" ht="12.75">
      <c r="A14" s="11"/>
      <c r="B14" s="10"/>
      <c r="C14" s="7"/>
      <c r="D14" s="12"/>
    </row>
    <row r="15" spans="1:4" ht="12.75">
      <c r="A15" s="11"/>
      <c r="B15" s="10"/>
      <c r="C15" s="7"/>
      <c r="D15" s="12"/>
    </row>
    <row r="16" spans="1:4" ht="12.75">
      <c r="A16" s="11"/>
      <c r="B16" s="10"/>
      <c r="C16" s="7"/>
      <c r="D16" s="12"/>
    </row>
    <row r="17" spans="1:4" ht="12.75">
      <c r="A17" s="11"/>
      <c r="B17" s="10"/>
      <c r="C17" s="7"/>
      <c r="D17" s="12"/>
    </row>
    <row r="18" spans="1:4" ht="12.75">
      <c r="A18" s="11"/>
      <c r="B18" s="10"/>
      <c r="C18" s="7"/>
      <c r="D18" s="12"/>
    </row>
    <row r="19" spans="1:4" ht="12.75">
      <c r="A19" s="11"/>
      <c r="B19" s="19"/>
      <c r="C19" s="20"/>
      <c r="D19" s="12"/>
    </row>
    <row r="20" spans="1:4" ht="12.75">
      <c r="A20" s="11"/>
      <c r="B20" s="19"/>
      <c r="C20" s="20"/>
      <c r="D20" s="12"/>
    </row>
    <row r="21" spans="1:4" ht="13.5" thickBot="1">
      <c r="A21" s="11"/>
      <c r="B21" s="21"/>
      <c r="C21" s="22"/>
      <c r="D21" s="12"/>
    </row>
    <row r="22" spans="1:4" ht="13.5" thickTop="1">
      <c r="A22" s="12"/>
      <c r="B22" s="12"/>
      <c r="C22" s="14"/>
      <c r="D22" s="12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8" sqref="E18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42" t="s">
        <v>20</v>
      </c>
      <c r="C1" s="43"/>
      <c r="D1" s="43"/>
      <c r="E1" s="43"/>
      <c r="F1" s="12"/>
    </row>
    <row r="2" spans="1:6" ht="123" customHeight="1" thickBot="1" thickTop="1">
      <c r="A2" s="12"/>
      <c r="B2" s="39"/>
      <c r="C2" s="40"/>
      <c r="D2" s="40"/>
      <c r="E2" s="41"/>
      <c r="F2" s="12"/>
    </row>
    <row r="3" spans="1:6" ht="18" customHeight="1" thickBot="1" thickTop="1">
      <c r="A3" s="12"/>
      <c r="B3" s="44"/>
      <c r="C3" s="44"/>
      <c r="D3" s="44"/>
      <c r="E3" s="44"/>
      <c r="F3" s="12"/>
    </row>
    <row r="4" spans="1:7" s="1" customFormat="1" ht="19.5" thickBot="1" thickTop="1">
      <c r="A4" s="13"/>
      <c r="B4" s="34" t="s">
        <v>0</v>
      </c>
      <c r="C4" s="35"/>
      <c r="D4" s="23">
        <v>4.7</v>
      </c>
      <c r="E4" s="45" t="s">
        <v>27</v>
      </c>
      <c r="F4" s="13"/>
      <c r="G4" s="1" t="s">
        <v>31</v>
      </c>
    </row>
    <row r="5" spans="1:7" s="1" customFormat="1" ht="19.5" thickBot="1" thickTop="1">
      <c r="A5" s="13"/>
      <c r="B5" s="36" t="s">
        <v>3</v>
      </c>
      <c r="C5" s="37"/>
      <c r="D5" s="32">
        <v>17.2</v>
      </c>
      <c r="E5" s="46"/>
      <c r="F5" s="13"/>
      <c r="G5" s="1" t="s">
        <v>37</v>
      </c>
    </row>
    <row r="6" spans="1:7" s="1" customFormat="1" ht="19.5" thickBot="1" thickTop="1">
      <c r="A6" s="13"/>
      <c r="B6" s="36" t="s">
        <v>4</v>
      </c>
      <c r="C6" s="37"/>
      <c r="D6" s="32">
        <v>4.9</v>
      </c>
      <c r="E6" s="46"/>
      <c r="F6" s="13"/>
      <c r="G6" s="1" t="s">
        <v>39</v>
      </c>
    </row>
    <row r="7" spans="1:7" s="1" customFormat="1" ht="19.5" thickBot="1" thickTop="1">
      <c r="A7" s="13"/>
      <c r="B7" s="36" t="s">
        <v>12</v>
      </c>
      <c r="C7" s="37"/>
      <c r="D7" s="32">
        <v>1.4</v>
      </c>
      <c r="E7" s="16" t="s">
        <v>5</v>
      </c>
      <c r="F7" s="13"/>
      <c r="G7" s="1" t="s">
        <v>40</v>
      </c>
    </row>
    <row r="8" spans="1:6" s="1" customFormat="1" ht="14.25" thickBot="1" thickTop="1">
      <c r="A8" s="13"/>
      <c r="B8" s="38"/>
      <c r="C8" s="38"/>
      <c r="D8" s="38"/>
      <c r="E8" s="38"/>
      <c r="F8" s="13"/>
    </row>
    <row r="9" spans="1:7" ht="19.5" thickBot="1" thickTop="1">
      <c r="A9" s="12"/>
      <c r="B9" s="36" t="s">
        <v>28</v>
      </c>
      <c r="C9" s="37"/>
      <c r="D9" s="5">
        <f>(87/(SQRT(D4+1.41)))*LN((5.98*D5)/(0.8*D6+D7))</f>
        <v>104.24678802086713</v>
      </c>
      <c r="E9" s="16" t="s">
        <v>1</v>
      </c>
      <c r="F9" s="12"/>
      <c r="G9" s="1" t="s">
        <v>41</v>
      </c>
    </row>
    <row r="10" spans="1:7" ht="19.5" thickBot="1" thickTop="1">
      <c r="A10" s="12"/>
      <c r="B10" s="47" t="s">
        <v>13</v>
      </c>
      <c r="C10" s="48"/>
      <c r="D10" s="4">
        <f>0.001*(D11*SUMSQ(D9))</f>
        <v>15.020256291209531</v>
      </c>
      <c r="E10" s="12"/>
      <c r="F10" s="12"/>
      <c r="G10" t="s">
        <v>35</v>
      </c>
    </row>
    <row r="11" spans="1:7" ht="19.5" thickBot="1" thickTop="1">
      <c r="A11" s="12"/>
      <c r="B11" s="47" t="s">
        <v>14</v>
      </c>
      <c r="C11" s="48"/>
      <c r="D11" s="4">
        <f>(0.67*(D4+1.41))/LN((5.98*D5)/(0.8*D6+D7))</f>
        <v>1.3821398149610575</v>
      </c>
      <c r="E11" s="16" t="s">
        <v>2</v>
      </c>
      <c r="F11" s="12"/>
      <c r="G11" s="1" t="s">
        <v>49</v>
      </c>
    </row>
    <row r="12" spans="1:7" ht="19.5" thickBot="1" thickTop="1">
      <c r="A12" s="12"/>
      <c r="B12" s="47" t="s">
        <v>15</v>
      </c>
      <c r="C12" s="48"/>
      <c r="D12" s="3">
        <f>0.0833*(1.016*(SQRT(0.475*D4+0.67)))</f>
        <v>0.1441865742745336</v>
      </c>
      <c r="E12" s="12"/>
      <c r="F12" s="12"/>
      <c r="G12" s="1" t="s">
        <v>48</v>
      </c>
    </row>
    <row r="13" spans="1:6" ht="50.25" customHeight="1" thickTop="1">
      <c r="A13" s="12"/>
      <c r="B13" s="33"/>
      <c r="C13" s="33"/>
      <c r="D13" s="33"/>
      <c r="E13" s="33"/>
      <c r="F13" s="12"/>
    </row>
  </sheetData>
  <sheetProtection sheet="1" objects="1" scenarios="1"/>
  <mergeCells count="14">
    <mergeCell ref="B8:E8"/>
    <mergeCell ref="B13:E13"/>
    <mergeCell ref="B2:E2"/>
    <mergeCell ref="B1:E1"/>
    <mergeCell ref="B3:E3"/>
    <mergeCell ref="E4:E6"/>
    <mergeCell ref="B9:C9"/>
    <mergeCell ref="B10:C10"/>
    <mergeCell ref="B11:C11"/>
    <mergeCell ref="B12:C12"/>
    <mergeCell ref="B4:C4"/>
    <mergeCell ref="B5:C5"/>
    <mergeCell ref="B6:C6"/>
    <mergeCell ref="B7:C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796909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6" sqref="D16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42" t="s">
        <v>19</v>
      </c>
      <c r="C1" s="43"/>
      <c r="D1" s="43"/>
      <c r="E1" s="43"/>
      <c r="F1" s="12"/>
    </row>
    <row r="2" spans="1:6" ht="150.75" customHeight="1" thickBot="1" thickTop="1">
      <c r="A2" s="12"/>
      <c r="B2" s="39"/>
      <c r="C2" s="40"/>
      <c r="D2" s="40"/>
      <c r="E2" s="41"/>
      <c r="F2" s="12"/>
    </row>
    <row r="3" spans="1:6" ht="15" customHeight="1" thickBot="1" thickTop="1">
      <c r="A3" s="12"/>
      <c r="B3" s="33"/>
      <c r="C3" s="33"/>
      <c r="D3" s="33"/>
      <c r="E3" s="33"/>
      <c r="F3" s="12"/>
    </row>
    <row r="4" spans="1:7" s="1" customFormat="1" ht="19.5" thickBot="1" thickTop="1">
      <c r="A4" s="13"/>
      <c r="B4" s="34" t="s">
        <v>0</v>
      </c>
      <c r="C4" s="35"/>
      <c r="D4" s="23">
        <v>4.7</v>
      </c>
      <c r="E4" s="13"/>
      <c r="F4" s="13"/>
      <c r="G4" s="1" t="s">
        <v>31</v>
      </c>
    </row>
    <row r="5" spans="1:7" s="1" customFormat="1" ht="19.5" thickBot="1" thickTop="1">
      <c r="A5" s="13"/>
      <c r="B5" s="36" t="s">
        <v>3</v>
      </c>
      <c r="C5" s="37"/>
      <c r="D5" s="32">
        <v>7.86</v>
      </c>
      <c r="E5" s="49" t="s">
        <v>26</v>
      </c>
      <c r="F5" s="13"/>
      <c r="G5" s="1" t="s">
        <v>37</v>
      </c>
    </row>
    <row r="6" spans="1:7" s="1" customFormat="1" ht="19.5" thickBot="1" thickTop="1">
      <c r="A6" s="13"/>
      <c r="B6" s="36" t="s">
        <v>17</v>
      </c>
      <c r="C6" s="37"/>
      <c r="D6" s="32">
        <v>19.6</v>
      </c>
      <c r="E6" s="49"/>
      <c r="F6" s="13"/>
      <c r="G6" s="1" t="s">
        <v>38</v>
      </c>
    </row>
    <row r="7" spans="1:7" s="1" customFormat="1" ht="19.5" thickBot="1" thickTop="1">
      <c r="A7" s="13"/>
      <c r="B7" s="36" t="s">
        <v>4</v>
      </c>
      <c r="C7" s="37"/>
      <c r="D7" s="32">
        <v>4.913</v>
      </c>
      <c r="E7" s="13"/>
      <c r="F7" s="13"/>
      <c r="G7" s="1" t="s">
        <v>33</v>
      </c>
    </row>
    <row r="8" spans="1:7" s="1" customFormat="1" ht="19.5" thickBot="1" thickTop="1">
      <c r="A8" s="13"/>
      <c r="B8" s="36" t="s">
        <v>12</v>
      </c>
      <c r="C8" s="37"/>
      <c r="D8" s="32">
        <v>1.415</v>
      </c>
      <c r="E8" s="16" t="s">
        <v>5</v>
      </c>
      <c r="F8" s="13"/>
      <c r="G8" s="1" t="s">
        <v>34</v>
      </c>
    </row>
    <row r="9" spans="1:6" s="1" customFormat="1" ht="19.5" thickBot="1" thickTop="1">
      <c r="A9" s="13"/>
      <c r="B9" s="28"/>
      <c r="C9" s="28"/>
      <c r="D9" s="29"/>
      <c r="E9" s="17"/>
      <c r="F9" s="13"/>
    </row>
    <row r="10" spans="1:7" s="1" customFormat="1" ht="19.5" customHeight="1" thickBot="1" thickTop="1">
      <c r="A10" s="13"/>
      <c r="B10" s="36" t="s">
        <v>42</v>
      </c>
      <c r="C10" s="37"/>
      <c r="D10" s="30">
        <f>D4*(1-(EXP((-1.55*D6)/D5)))</f>
        <v>4.601488052169983</v>
      </c>
      <c r="E10" s="13"/>
      <c r="F10" s="13"/>
      <c r="G10" s="1" t="s">
        <v>43</v>
      </c>
    </row>
    <row r="11" spans="1:7" ht="19.5" thickBot="1" thickTop="1">
      <c r="A11" s="12"/>
      <c r="B11" s="36" t="s">
        <v>28</v>
      </c>
      <c r="C11" s="37"/>
      <c r="D11" s="5">
        <f>(60/SQRT(D10))*LN((5.98*D5)/(0.8*D7+D8))</f>
        <v>60.80731214804694</v>
      </c>
      <c r="E11" s="50" t="s">
        <v>27</v>
      </c>
      <c r="F11" s="12"/>
      <c r="G11" s="1" t="s">
        <v>46</v>
      </c>
    </row>
    <row r="12" spans="1:7" ht="19.5" thickBot="1" thickTop="1">
      <c r="A12" s="12"/>
      <c r="B12" s="47" t="s">
        <v>13</v>
      </c>
      <c r="C12" s="48"/>
      <c r="D12" s="4">
        <f>0.001*(D13*SUMSQ(D11))</f>
        <v>11.035075762684459</v>
      </c>
      <c r="E12" s="51"/>
      <c r="F12" s="12"/>
      <c r="G12" s="1" t="s">
        <v>44</v>
      </c>
    </row>
    <row r="13" spans="1:7" ht="19.5" thickBot="1" thickTop="1">
      <c r="A13" s="12"/>
      <c r="B13" s="47" t="s">
        <v>14</v>
      </c>
      <c r="C13" s="48"/>
      <c r="D13" s="4">
        <f>(1.41*D10)/(LN((5.98*D5)/(0.8*D7+D8)))</f>
        <v>2.984445864779208</v>
      </c>
      <c r="E13" s="17"/>
      <c r="F13" s="12"/>
      <c r="G13" s="31" t="s">
        <v>47</v>
      </c>
    </row>
    <row r="14" spans="1:7" ht="19.5" thickBot="1" thickTop="1">
      <c r="A14" s="12"/>
      <c r="B14" s="47" t="s">
        <v>15</v>
      </c>
      <c r="C14" s="48"/>
      <c r="D14" s="3">
        <f>0.0833*(1.016*SQRT(D10))</f>
        <v>0.18154649082884045</v>
      </c>
      <c r="E14" s="12"/>
      <c r="F14" s="12"/>
      <c r="G14" s="27" t="s">
        <v>45</v>
      </c>
    </row>
    <row r="15" spans="1:6" ht="13.5" thickTop="1">
      <c r="A15" s="12"/>
      <c r="B15" s="33"/>
      <c r="C15" s="33"/>
      <c r="D15" s="33"/>
      <c r="E15" s="33"/>
      <c r="F15" s="12"/>
    </row>
  </sheetData>
  <sheetProtection sheet="1" objects="1" scenarios="1"/>
  <mergeCells count="16">
    <mergeCell ref="E5:E6"/>
    <mergeCell ref="E11:E12"/>
    <mergeCell ref="B7:C7"/>
    <mergeCell ref="B8:C8"/>
    <mergeCell ref="B6:C6"/>
    <mergeCell ref="B10:C10"/>
    <mergeCell ref="B15:E15"/>
    <mergeCell ref="B2:E2"/>
    <mergeCell ref="B1:E1"/>
    <mergeCell ref="B11:C11"/>
    <mergeCell ref="B12:C12"/>
    <mergeCell ref="B13:C13"/>
    <mergeCell ref="B14:C14"/>
    <mergeCell ref="B4:C4"/>
    <mergeCell ref="B5:C5"/>
    <mergeCell ref="B3:E3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4735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5" sqref="E15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42" t="s">
        <v>18</v>
      </c>
      <c r="C1" s="43"/>
      <c r="D1" s="43"/>
      <c r="E1" s="43"/>
      <c r="F1" s="12"/>
    </row>
    <row r="2" spans="1:6" ht="150.75" customHeight="1" thickBot="1" thickTop="1">
      <c r="A2" s="12"/>
      <c r="B2" s="39"/>
      <c r="C2" s="40"/>
      <c r="D2" s="40"/>
      <c r="E2" s="41"/>
      <c r="F2" s="12"/>
    </row>
    <row r="3" spans="1:6" ht="15" customHeight="1" thickBot="1" thickTop="1">
      <c r="A3" s="12"/>
      <c r="B3" s="33"/>
      <c r="C3" s="33"/>
      <c r="D3" s="33"/>
      <c r="E3" s="33"/>
      <c r="F3" s="12"/>
    </row>
    <row r="4" spans="1:7" s="1" customFormat="1" ht="19.5" thickBot="1" thickTop="1">
      <c r="A4" s="13"/>
      <c r="B4" s="34" t="s">
        <v>0</v>
      </c>
      <c r="C4" s="35"/>
      <c r="D4" s="23">
        <v>4.7</v>
      </c>
      <c r="E4" s="45" t="s">
        <v>27</v>
      </c>
      <c r="F4" s="13"/>
      <c r="G4" s="1" t="s">
        <v>31</v>
      </c>
    </row>
    <row r="5" spans="1:7" s="1" customFormat="1" ht="19.5" thickBot="1" thickTop="1">
      <c r="A5" s="13"/>
      <c r="B5" s="36" t="s">
        <v>3</v>
      </c>
      <c r="C5" s="37"/>
      <c r="D5" s="32">
        <v>5</v>
      </c>
      <c r="E5" s="46"/>
      <c r="F5" s="13"/>
      <c r="G5" s="1" t="s">
        <v>37</v>
      </c>
    </row>
    <row r="6" spans="1:7" s="1" customFormat="1" ht="19.5" thickBot="1" thickTop="1">
      <c r="A6" s="13"/>
      <c r="B6" s="36" t="s">
        <v>4</v>
      </c>
      <c r="C6" s="37"/>
      <c r="D6" s="32">
        <v>5</v>
      </c>
      <c r="E6" s="46"/>
      <c r="F6" s="13"/>
      <c r="G6" s="1" t="s">
        <v>39</v>
      </c>
    </row>
    <row r="7" spans="1:7" s="1" customFormat="1" ht="19.5" thickBot="1" thickTop="1">
      <c r="A7" s="13"/>
      <c r="B7" s="36" t="s">
        <v>12</v>
      </c>
      <c r="C7" s="37"/>
      <c r="D7" s="32">
        <v>1.4</v>
      </c>
      <c r="E7" s="16" t="s">
        <v>5</v>
      </c>
      <c r="F7" s="13"/>
      <c r="G7" s="1" t="s">
        <v>40</v>
      </c>
    </row>
    <row r="8" spans="1:6" s="1" customFormat="1" ht="14.25" thickBot="1" thickTop="1">
      <c r="A8" s="13"/>
      <c r="B8" s="38"/>
      <c r="C8" s="38"/>
      <c r="D8" s="38"/>
      <c r="E8" s="38"/>
      <c r="F8" s="13"/>
    </row>
    <row r="9" spans="1:7" ht="19.5" thickBot="1" thickTop="1">
      <c r="A9" s="12"/>
      <c r="B9" s="36" t="s">
        <v>28</v>
      </c>
      <c r="C9" s="37"/>
      <c r="D9" s="24">
        <f>60/SQRT(D4)*LN(1.9*(2*D5+D7)/(0.8*D6+D7))</f>
        <v>38.443765372970056</v>
      </c>
      <c r="E9" s="16" t="s">
        <v>24</v>
      </c>
      <c r="F9" s="12"/>
      <c r="G9" s="1" t="s">
        <v>29</v>
      </c>
    </row>
    <row r="10" spans="1:7" ht="19.5" thickBot="1" thickTop="1">
      <c r="A10" s="12"/>
      <c r="B10" s="47" t="s">
        <v>13</v>
      </c>
      <c r="C10" s="48"/>
      <c r="D10" s="4">
        <f>0.001*(D11*SUMSQ(D9))</f>
        <v>7.769051969033438</v>
      </c>
      <c r="E10" s="12"/>
      <c r="F10" s="12"/>
      <c r="G10" s="1" t="s">
        <v>35</v>
      </c>
    </row>
    <row r="11" spans="1:7" ht="19.5" thickBot="1" thickTop="1">
      <c r="A11" s="12"/>
      <c r="B11" s="47" t="s">
        <v>14</v>
      </c>
      <c r="C11" s="48"/>
      <c r="D11" s="4">
        <f>(1.41*D4)/LN((3.81*D5)/(0.8*D6+D7))</f>
        <v>5.256736287420626</v>
      </c>
      <c r="E11" s="16" t="s">
        <v>25</v>
      </c>
      <c r="F11" s="12"/>
      <c r="G11" s="1" t="s">
        <v>50</v>
      </c>
    </row>
    <row r="12" spans="1:7" ht="19.5" thickBot="1" thickTop="1">
      <c r="A12" s="12"/>
      <c r="B12" s="47" t="s">
        <v>15</v>
      </c>
      <c r="C12" s="48"/>
      <c r="D12" s="3">
        <f>0.0833*(1.016*SQRT(D4))</f>
        <v>0.18347953817373752</v>
      </c>
      <c r="E12" s="12"/>
      <c r="F12" s="12"/>
      <c r="G12" s="1" t="s">
        <v>51</v>
      </c>
    </row>
    <row r="13" spans="1:6" ht="36" customHeight="1" thickTop="1">
      <c r="A13" s="12"/>
      <c r="B13" s="33"/>
      <c r="C13" s="33"/>
      <c r="D13" s="33"/>
      <c r="E13" s="33"/>
      <c r="F13" s="12"/>
    </row>
  </sheetData>
  <sheetProtection sheet="1" objects="1" scenarios="1"/>
  <mergeCells count="14">
    <mergeCell ref="B8:E8"/>
    <mergeCell ref="B13:E13"/>
    <mergeCell ref="B2:E2"/>
    <mergeCell ref="B1:E1"/>
    <mergeCell ref="B9:C9"/>
    <mergeCell ref="B10:C10"/>
    <mergeCell ref="B11:C11"/>
    <mergeCell ref="B12:C12"/>
    <mergeCell ref="B4:C4"/>
    <mergeCell ref="B5:C5"/>
    <mergeCell ref="B3:E3"/>
    <mergeCell ref="B6:C6"/>
    <mergeCell ref="B7:C7"/>
    <mergeCell ref="E4:E6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82510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42" t="s">
        <v>23</v>
      </c>
      <c r="C1" s="43"/>
      <c r="D1" s="43"/>
      <c r="E1" s="43"/>
      <c r="F1" s="12"/>
    </row>
    <row r="2" spans="1:6" ht="143.25" customHeight="1" thickBot="1" thickTop="1">
      <c r="A2" s="12"/>
      <c r="B2" s="39"/>
      <c r="C2" s="40"/>
      <c r="D2" s="40"/>
      <c r="E2" s="41"/>
      <c r="F2" s="12"/>
    </row>
    <row r="3" spans="1:6" ht="15" customHeight="1" thickBot="1" thickTop="1">
      <c r="A3" s="12"/>
      <c r="B3" s="33"/>
      <c r="C3" s="33"/>
      <c r="D3" s="33"/>
      <c r="E3" s="33"/>
      <c r="F3" s="12"/>
    </row>
    <row r="4" spans="1:7" s="1" customFormat="1" ht="19.5" thickBot="1" thickTop="1">
      <c r="A4" s="13"/>
      <c r="B4" s="34" t="s">
        <v>0</v>
      </c>
      <c r="C4" s="35"/>
      <c r="D4" s="23">
        <v>4.7</v>
      </c>
      <c r="E4" s="45" t="s">
        <v>27</v>
      </c>
      <c r="F4" s="13"/>
      <c r="G4" s="1" t="s">
        <v>31</v>
      </c>
    </row>
    <row r="5" spans="1:7" s="1" customFormat="1" ht="19.5" thickBot="1" thickTop="1">
      <c r="A5" s="13"/>
      <c r="B5" s="36" t="s">
        <v>3</v>
      </c>
      <c r="C5" s="37"/>
      <c r="D5" s="32">
        <v>0.192</v>
      </c>
      <c r="E5" s="46"/>
      <c r="F5" s="13"/>
      <c r="G5" s="1" t="s">
        <v>37</v>
      </c>
    </row>
    <row r="6" spans="1:7" s="1" customFormat="1" ht="19.5" thickBot="1" thickTop="1">
      <c r="A6" s="13"/>
      <c r="B6" s="36" t="s">
        <v>17</v>
      </c>
      <c r="C6" s="37"/>
      <c r="D6" s="32">
        <v>0.33</v>
      </c>
      <c r="E6" s="46"/>
      <c r="F6" s="13"/>
      <c r="G6" s="1" t="s">
        <v>38</v>
      </c>
    </row>
    <row r="7" spans="1:7" s="1" customFormat="1" ht="19.5" thickBot="1" thickTop="1">
      <c r="A7" s="13"/>
      <c r="B7" s="36" t="s">
        <v>4</v>
      </c>
      <c r="C7" s="37"/>
      <c r="D7" s="32">
        <v>0.174</v>
      </c>
      <c r="E7" s="46"/>
      <c r="F7" s="13"/>
      <c r="G7" s="1" t="s">
        <v>33</v>
      </c>
    </row>
    <row r="8" spans="1:7" s="1" customFormat="1" ht="19.5" thickBot="1" thickTop="1">
      <c r="A8" s="13"/>
      <c r="B8" s="36" t="s">
        <v>12</v>
      </c>
      <c r="C8" s="37"/>
      <c r="D8" s="32">
        <v>0.017</v>
      </c>
      <c r="E8" s="16" t="s">
        <v>5</v>
      </c>
      <c r="F8" s="13"/>
      <c r="G8" s="1" t="s">
        <v>34</v>
      </c>
    </row>
    <row r="9" spans="1:6" s="1" customFormat="1" ht="14.25" thickBot="1" thickTop="1">
      <c r="A9" s="13"/>
      <c r="B9" s="38"/>
      <c r="C9" s="38"/>
      <c r="D9" s="38"/>
      <c r="E9" s="38"/>
      <c r="F9" s="13"/>
    </row>
    <row r="10" spans="1:7" ht="19.5" thickBot="1" thickTop="1">
      <c r="A10" s="12"/>
      <c r="B10" s="36" t="s">
        <v>28</v>
      </c>
      <c r="C10" s="37"/>
      <c r="D10" s="5">
        <f>(80/SQRT(D4))*LN((1.9*(2*D5+D8))/(0.8*D7+D8))*(1-(D5/(4*D6)))</f>
        <v>49.97091203874368</v>
      </c>
      <c r="E10" s="15"/>
      <c r="F10" s="12"/>
      <c r="G10" s="1" t="s">
        <v>55</v>
      </c>
    </row>
    <row r="11" spans="1:7" ht="19.5" thickBot="1" thickTop="1">
      <c r="A11" s="12"/>
      <c r="B11" s="47" t="s">
        <v>13</v>
      </c>
      <c r="C11" s="48"/>
      <c r="D11" s="4">
        <f>0.001*(D12*SUMSQ(D10))</f>
        <v>17.415332643633267</v>
      </c>
      <c r="E11" s="12"/>
      <c r="F11" s="12"/>
      <c r="G11" s="1" t="s">
        <v>52</v>
      </c>
    </row>
    <row r="12" spans="1:7" ht="19.5" thickBot="1" thickTop="1">
      <c r="A12" s="12"/>
      <c r="B12" s="47" t="s">
        <v>14</v>
      </c>
      <c r="C12" s="48"/>
      <c r="D12" s="4">
        <f>(2.82*D4)/(LN((2*(D5-D8))/((0.268*D7)+(0.335*D8))))</f>
        <v>6.974245360216437</v>
      </c>
      <c r="E12" s="15"/>
      <c r="F12" s="12"/>
      <c r="G12" s="1" t="s">
        <v>53</v>
      </c>
    </row>
    <row r="13" spans="1:7" ht="19.5" thickBot="1" thickTop="1">
      <c r="A13" s="12"/>
      <c r="B13" s="47" t="s">
        <v>15</v>
      </c>
      <c r="C13" s="48"/>
      <c r="D13" s="3">
        <f>0.0833*(1.016*(SQRT(D4)))</f>
        <v>0.18347953817373752</v>
      </c>
      <c r="E13" s="12"/>
      <c r="F13" s="12"/>
      <c r="G13" s="1" t="s">
        <v>36</v>
      </c>
    </row>
    <row r="14" spans="1:6" ht="13.5" thickTop="1">
      <c r="A14" s="12"/>
      <c r="B14" s="33"/>
      <c r="C14" s="33"/>
      <c r="D14" s="33"/>
      <c r="E14" s="33"/>
      <c r="F14" s="12"/>
    </row>
  </sheetData>
  <sheetProtection sheet="1" objects="1" scenarios="1"/>
  <mergeCells count="15">
    <mergeCell ref="B9:E9"/>
    <mergeCell ref="B14:E14"/>
    <mergeCell ref="B2:E2"/>
    <mergeCell ref="B1:E1"/>
    <mergeCell ref="B10:C10"/>
    <mergeCell ref="B11:C11"/>
    <mergeCell ref="B12:C12"/>
    <mergeCell ref="B13:C13"/>
    <mergeCell ref="B4:C4"/>
    <mergeCell ref="B5:C5"/>
    <mergeCell ref="B3:E3"/>
    <mergeCell ref="B7:C7"/>
    <mergeCell ref="B8:C8"/>
    <mergeCell ref="B6:C6"/>
    <mergeCell ref="E4:E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4289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8" sqref="E18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42" t="s">
        <v>22</v>
      </c>
      <c r="C1" s="43"/>
      <c r="D1" s="43"/>
      <c r="E1" s="43"/>
      <c r="F1" s="12"/>
    </row>
    <row r="2" spans="1:6" ht="171.75" customHeight="1" thickBot="1" thickTop="1">
      <c r="A2" s="12"/>
      <c r="B2" s="39"/>
      <c r="C2" s="40"/>
      <c r="D2" s="40"/>
      <c r="E2" s="41"/>
      <c r="F2" s="12"/>
    </row>
    <row r="3" spans="1:7" ht="15" customHeight="1" thickBot="1" thickTop="1">
      <c r="A3" s="12"/>
      <c r="B3" s="33"/>
      <c r="C3" s="33"/>
      <c r="D3" s="33"/>
      <c r="E3" s="33"/>
      <c r="F3" s="12"/>
      <c r="G3" s="25"/>
    </row>
    <row r="4" spans="1:7" s="1" customFormat="1" ht="19.5" thickBot="1" thickTop="1">
      <c r="A4" s="13"/>
      <c r="B4" s="34" t="s">
        <v>0</v>
      </c>
      <c r="C4" s="35"/>
      <c r="D4" s="23">
        <v>4.7</v>
      </c>
      <c r="E4" s="45" t="s">
        <v>27</v>
      </c>
      <c r="F4" s="13"/>
      <c r="G4" s="1" t="s">
        <v>31</v>
      </c>
    </row>
    <row r="5" spans="1:7" s="1" customFormat="1" ht="19.5" thickBot="1" thickTop="1">
      <c r="A5" s="13"/>
      <c r="B5" s="36" t="s">
        <v>21</v>
      </c>
      <c r="C5" s="37"/>
      <c r="D5" s="32">
        <v>3.9</v>
      </c>
      <c r="E5" s="46"/>
      <c r="F5" s="13"/>
      <c r="G5" s="1" t="s">
        <v>30</v>
      </c>
    </row>
    <row r="6" spans="1:7" s="1" customFormat="1" ht="19.5" thickBot="1" thickTop="1">
      <c r="A6" s="13"/>
      <c r="B6" s="36" t="s">
        <v>3</v>
      </c>
      <c r="C6" s="37"/>
      <c r="D6" s="32">
        <v>7.8</v>
      </c>
      <c r="E6" s="46"/>
      <c r="F6" s="13"/>
      <c r="G6" s="1" t="s">
        <v>32</v>
      </c>
    </row>
    <row r="7" spans="1:7" s="1" customFormat="1" ht="19.5" thickBot="1" thickTop="1">
      <c r="A7" s="13"/>
      <c r="B7" s="36" t="s">
        <v>4</v>
      </c>
      <c r="C7" s="37"/>
      <c r="D7" s="32">
        <v>5.1</v>
      </c>
      <c r="E7" s="46"/>
      <c r="F7" s="13"/>
      <c r="G7" s="1" t="s">
        <v>33</v>
      </c>
    </row>
    <row r="8" spans="1:7" s="1" customFormat="1" ht="19.5" thickBot="1" thickTop="1">
      <c r="A8" s="13"/>
      <c r="B8" s="36" t="s">
        <v>12</v>
      </c>
      <c r="C8" s="37"/>
      <c r="D8" s="32">
        <v>1.4</v>
      </c>
      <c r="E8" s="16" t="s">
        <v>5</v>
      </c>
      <c r="F8" s="13"/>
      <c r="G8" s="1" t="s">
        <v>34</v>
      </c>
    </row>
    <row r="9" spans="1:6" s="1" customFormat="1" ht="14.25" thickBot="1" thickTop="1">
      <c r="A9" s="13"/>
      <c r="B9" s="38"/>
      <c r="C9" s="38"/>
      <c r="D9" s="38"/>
      <c r="E9" s="38"/>
      <c r="F9" s="13"/>
    </row>
    <row r="10" spans="1:7" ht="19.5" thickBot="1" thickTop="1">
      <c r="A10" s="12"/>
      <c r="B10" s="36" t="s">
        <v>28</v>
      </c>
      <c r="C10" s="37"/>
      <c r="D10" s="5">
        <f>(80/SQRT(D4))*LN((1.9*(2*D6+D8))/(0.8*D7+D8))*(1-(D6/(4*(D6+D5+D8))))</f>
        <v>55.71716030884225</v>
      </c>
      <c r="E10" s="15"/>
      <c r="F10" s="12"/>
      <c r="G10" s="26" t="s">
        <v>54</v>
      </c>
    </row>
    <row r="11" spans="1:7" ht="19.5" thickBot="1" thickTop="1">
      <c r="A11" s="12"/>
      <c r="B11" s="47" t="s">
        <v>13</v>
      </c>
      <c r="C11" s="48"/>
      <c r="D11" s="4">
        <f>0.001*(D12*SUMSQ(D10))</f>
        <v>21.18768739819433</v>
      </c>
      <c r="E11" s="12"/>
      <c r="F11" s="12"/>
      <c r="G11" t="s">
        <v>35</v>
      </c>
    </row>
    <row r="12" spans="1:7" ht="19.5" thickBot="1" thickTop="1">
      <c r="A12" s="12"/>
      <c r="B12" s="47" t="s">
        <v>14</v>
      </c>
      <c r="C12" s="48"/>
      <c r="D12" s="4">
        <f>(2.82*D4)/(LN((2*(D6-D8))/((0.268*D7)+(0.335*D8))))</f>
        <v>6.825046408223596</v>
      </c>
      <c r="E12" s="15"/>
      <c r="F12" s="12"/>
      <c r="G12" s="26" t="s">
        <v>53</v>
      </c>
    </row>
    <row r="13" spans="1:7" ht="19.5" thickBot="1" thickTop="1">
      <c r="A13" s="12"/>
      <c r="B13" s="47" t="s">
        <v>15</v>
      </c>
      <c r="C13" s="48"/>
      <c r="D13" s="3">
        <f>0.0833*(1.016*(SQRT(D4)))</f>
        <v>0.18347953817373752</v>
      </c>
      <c r="E13" s="12"/>
      <c r="F13" s="12"/>
      <c r="G13" t="s">
        <v>36</v>
      </c>
    </row>
    <row r="14" spans="1:6" ht="13.5" thickTop="1">
      <c r="A14" s="12"/>
      <c r="B14" s="33"/>
      <c r="C14" s="33"/>
      <c r="D14" s="33"/>
      <c r="E14" s="33"/>
      <c r="F14" s="12"/>
    </row>
  </sheetData>
  <sheetProtection sheet="1" objects="1" scenarios="1"/>
  <mergeCells count="15">
    <mergeCell ref="B9:E9"/>
    <mergeCell ref="B14:E14"/>
    <mergeCell ref="B2:E2"/>
    <mergeCell ref="B1:E1"/>
    <mergeCell ref="B10:C10"/>
    <mergeCell ref="B11:C11"/>
    <mergeCell ref="B12:C12"/>
    <mergeCell ref="B13:C13"/>
    <mergeCell ref="B4:C4"/>
    <mergeCell ref="B5:C5"/>
    <mergeCell ref="B3:E3"/>
    <mergeCell ref="B7:C7"/>
    <mergeCell ref="B8:C8"/>
    <mergeCell ref="B6:C6"/>
    <mergeCell ref="E4:E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800046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11" sqref="E11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42" t="s">
        <v>63</v>
      </c>
      <c r="C1" s="43"/>
      <c r="D1" s="43"/>
      <c r="E1" s="43"/>
      <c r="F1" s="12"/>
    </row>
    <row r="2" spans="1:6" ht="150.75" customHeight="1" thickBot="1" thickTop="1">
      <c r="A2" s="12"/>
      <c r="B2" s="39"/>
      <c r="C2" s="40"/>
      <c r="D2" s="40"/>
      <c r="E2" s="41"/>
      <c r="F2" s="12"/>
    </row>
    <row r="3" spans="1:6" ht="15" customHeight="1" thickBot="1" thickTop="1">
      <c r="A3" s="12"/>
      <c r="B3" s="33"/>
      <c r="C3" s="33"/>
      <c r="D3" s="33"/>
      <c r="E3" s="33"/>
      <c r="F3" s="12"/>
    </row>
    <row r="4" spans="1:7" s="1" customFormat="1" ht="19.5" thickBot="1" thickTop="1">
      <c r="A4" s="13"/>
      <c r="B4" s="36" t="s">
        <v>57</v>
      </c>
      <c r="C4" s="37"/>
      <c r="D4" s="23">
        <v>50</v>
      </c>
      <c r="E4" s="45" t="s">
        <v>27</v>
      </c>
      <c r="F4" s="13"/>
      <c r="G4" s="1" t="s">
        <v>59</v>
      </c>
    </row>
    <row r="5" spans="1:7" s="1" customFormat="1" ht="19.5" thickBot="1" thickTop="1">
      <c r="A5" s="13"/>
      <c r="B5" s="36" t="s">
        <v>58</v>
      </c>
      <c r="C5" s="37"/>
      <c r="D5" s="32">
        <v>10</v>
      </c>
      <c r="E5" s="46"/>
      <c r="F5" s="13"/>
      <c r="G5" s="1" t="s">
        <v>37</v>
      </c>
    </row>
    <row r="6" spans="1:7" s="1" customFormat="1" ht="19.5" thickBot="1" thickTop="1">
      <c r="A6" s="13"/>
      <c r="B6" s="36" t="s">
        <v>56</v>
      </c>
      <c r="C6" s="37"/>
      <c r="D6" s="32">
        <v>10</v>
      </c>
      <c r="E6" s="46"/>
      <c r="F6" s="13"/>
      <c r="G6" s="1" t="s">
        <v>60</v>
      </c>
    </row>
    <row r="7" spans="1:6" s="1" customFormat="1" ht="14.25" thickBot="1" thickTop="1">
      <c r="A7" s="13"/>
      <c r="B7" s="38"/>
      <c r="C7" s="38"/>
      <c r="D7" s="38"/>
      <c r="E7" s="38"/>
      <c r="F7" s="13"/>
    </row>
    <row r="8" spans="1:7" ht="19.5" thickBot="1" thickTop="1">
      <c r="A8" s="12"/>
      <c r="B8" s="36" t="s">
        <v>61</v>
      </c>
      <c r="C8" s="37"/>
      <c r="D8" s="24">
        <f>2*D4*(1-0.347*(EXP(-2.9*(D6/D5))))</f>
        <v>98.09069426404267</v>
      </c>
      <c r="E8" s="17"/>
      <c r="F8" s="12"/>
      <c r="G8" s="1" t="s">
        <v>62</v>
      </c>
    </row>
    <row r="9" spans="1:6" ht="36" customHeight="1" thickTop="1">
      <c r="A9" s="12"/>
      <c r="B9" s="33"/>
      <c r="C9" s="33"/>
      <c r="D9" s="33"/>
      <c r="E9" s="33"/>
      <c r="F9" s="12"/>
    </row>
  </sheetData>
  <sheetProtection sheet="1" objects="1" scenarios="1"/>
  <mergeCells count="10">
    <mergeCell ref="B9:E9"/>
    <mergeCell ref="B2:E2"/>
    <mergeCell ref="B1:E1"/>
    <mergeCell ref="B8:C8"/>
    <mergeCell ref="B4:C4"/>
    <mergeCell ref="B5:C5"/>
    <mergeCell ref="B3:E3"/>
    <mergeCell ref="B6:C6"/>
    <mergeCell ref="E4:E6"/>
    <mergeCell ref="B7:E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4151162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17" sqref="E17"/>
    </sheetView>
  </sheetViews>
  <sheetFormatPr defaultColWidth="9.140625" defaultRowHeight="12.75"/>
  <cols>
    <col min="1" max="1" width="4.421875" style="0" customWidth="1"/>
    <col min="2" max="2" width="12.00390625" style="0" customWidth="1"/>
    <col min="3" max="3" width="34.8515625" style="0" customWidth="1"/>
    <col min="4" max="4" width="12.00390625" style="2" customWidth="1"/>
    <col min="5" max="5" width="42.421875" style="0" customWidth="1"/>
    <col min="6" max="6" width="4.57421875" style="0" customWidth="1"/>
  </cols>
  <sheetData>
    <row r="1" spans="1:6" ht="13.5" thickBot="1">
      <c r="A1" s="12"/>
      <c r="B1" s="42" t="s">
        <v>64</v>
      </c>
      <c r="C1" s="43"/>
      <c r="D1" s="43"/>
      <c r="E1" s="43"/>
      <c r="F1" s="12"/>
    </row>
    <row r="2" spans="1:6" ht="150.75" customHeight="1" thickBot="1" thickTop="1">
      <c r="A2" s="12"/>
      <c r="B2" s="39"/>
      <c r="C2" s="40"/>
      <c r="D2" s="40"/>
      <c r="E2" s="41"/>
      <c r="F2" s="12"/>
    </row>
    <row r="3" spans="1:6" ht="15" customHeight="1" thickBot="1" thickTop="1">
      <c r="A3" s="12"/>
      <c r="B3" s="33"/>
      <c r="C3" s="33"/>
      <c r="D3" s="33"/>
      <c r="E3" s="33"/>
      <c r="F3" s="12"/>
    </row>
    <row r="4" spans="1:7" s="1" customFormat="1" ht="19.5" thickBot="1" thickTop="1">
      <c r="A4" s="13"/>
      <c r="B4" s="36" t="s">
        <v>57</v>
      </c>
      <c r="C4" s="37"/>
      <c r="D4" s="23">
        <v>50</v>
      </c>
      <c r="E4" s="45" t="s">
        <v>27</v>
      </c>
      <c r="F4" s="13"/>
      <c r="G4" s="1" t="s">
        <v>59</v>
      </c>
    </row>
    <row r="5" spans="1:7" s="1" customFormat="1" ht="19.5" thickBot="1" thickTop="1">
      <c r="A5" s="13"/>
      <c r="B5" s="36" t="s">
        <v>58</v>
      </c>
      <c r="C5" s="37"/>
      <c r="D5" s="32">
        <v>10</v>
      </c>
      <c r="E5" s="46"/>
      <c r="F5" s="13"/>
      <c r="G5" s="1" t="s">
        <v>37</v>
      </c>
    </row>
    <row r="6" spans="1:7" s="1" customFormat="1" ht="19.5" thickBot="1" thickTop="1">
      <c r="A6" s="13"/>
      <c r="B6" s="36" t="s">
        <v>56</v>
      </c>
      <c r="C6" s="37"/>
      <c r="D6" s="32">
        <v>10</v>
      </c>
      <c r="E6" s="46"/>
      <c r="F6" s="13"/>
      <c r="G6" s="1" t="s">
        <v>60</v>
      </c>
    </row>
    <row r="7" spans="1:6" s="1" customFormat="1" ht="14.25" thickBot="1" thickTop="1">
      <c r="A7" s="13"/>
      <c r="B7" s="38"/>
      <c r="C7" s="38"/>
      <c r="D7" s="38"/>
      <c r="E7" s="38"/>
      <c r="F7" s="13"/>
    </row>
    <row r="8" spans="1:7" ht="19.5" thickBot="1" thickTop="1">
      <c r="A8" s="12"/>
      <c r="B8" s="36" t="s">
        <v>61</v>
      </c>
      <c r="C8" s="37"/>
      <c r="D8" s="24">
        <f>2*D4*(1-0.48*(EXP(-0.96*(D6/D5))))</f>
        <v>81.62114147319463</v>
      </c>
      <c r="E8" s="17"/>
      <c r="F8" s="12"/>
      <c r="G8" s="1" t="s">
        <v>65</v>
      </c>
    </row>
    <row r="9" spans="1:6" ht="36" customHeight="1" thickTop="1">
      <c r="A9" s="12"/>
      <c r="B9" s="33"/>
      <c r="C9" s="33"/>
      <c r="D9" s="33"/>
      <c r="E9" s="33"/>
      <c r="F9" s="12"/>
    </row>
  </sheetData>
  <sheetProtection sheet="1" objects="1" scenarios="1"/>
  <mergeCells count="10">
    <mergeCell ref="B9:E9"/>
    <mergeCell ref="B2:E2"/>
    <mergeCell ref="B1:E1"/>
    <mergeCell ref="B8:C8"/>
    <mergeCell ref="B4:C4"/>
    <mergeCell ref="B5:C5"/>
    <mergeCell ref="B3:E3"/>
    <mergeCell ref="B6:C6"/>
    <mergeCell ref="E4:E6"/>
    <mergeCell ref="B7:E7"/>
  </mergeCells>
  <printOptions/>
  <pageMargins left="0.75" right="0.75" top="1" bottom="1" header="0.5" footer="0.5"/>
  <pageSetup horizontalDpi="600" verticalDpi="600" orientation="landscape" paperSize="3" r:id="rId4"/>
  <drawing r:id="rId3"/>
  <legacyDrawing r:id="rId2"/>
  <oleObjects>
    <oleObject progId="AutoCAD.Drawing.15" shapeId="415937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Tom Hausherr</Manager>
  <Company>Wind River Services, San Diego CA.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Impedance Calculator.xls</dc:title>
  <dc:subject>PCB Trace Impedance Calculator</dc:subject>
  <dc:creator>Jeff Mellquist</dc:creator>
  <cp:keywords/>
  <dc:description>Copyright 2002 Wind River Systems
Mathematical formulae obtained from:
SimCal -  http://www4.ncsu.edu/~zchang/project /pages/home.html
and UltraCAD Design - http://www.ultracad.com/</dc:description>
  <cp:lastModifiedBy>vpz</cp:lastModifiedBy>
  <dcterms:created xsi:type="dcterms:W3CDTF">2001-01-17T21:57:29Z</dcterms:created>
  <dcterms:modified xsi:type="dcterms:W3CDTF">2011-12-12T00:39:00Z</dcterms:modified>
  <cp:category/>
  <cp:version/>
  <cp:contentType/>
  <cp:contentStatus/>
</cp:coreProperties>
</file>